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<sst xmlns="http://schemas.openxmlformats.org/spreadsheetml/2006/main" count="46" uniqueCount="42">
  <si>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</si>
  <si>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</si>
  <si>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</si>
  <si>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</si>
  <si>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</si>
  <si>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</si>
  <si>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</si>
  <si>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</si>
  <si>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</si>
  <si>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</si>
  <si>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</si>
  <si>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</si>
  <si>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</si>
  <si>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</si>
  <si>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</si>
  <si>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</si>
  <si>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</si>
  <si>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</si>
  <si>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</si>
  <si>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</si>
  <si>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</si>
  <si>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</si>
  <si>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</si>
  <si>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</si>
  <si>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</si>
  <si>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</si>
  <si>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</si>
  <si>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</si>
  <si>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</si>
  <si>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</si>
  <si>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</si>
  <si>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</si>
  <si>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Відсоток виконання до плану 2 місяців</t>
  </si>
  <si>
    <t>Залишок призначень до плану 2 місяців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</si>
  <si>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</si>
  <si>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</si>
  <si>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</si>
  <si>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</si>
  <si>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</si>
  <si>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</si>
  <si>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</si>
  <si>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Касові видатки станом на 28.02.18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</si>
</sst>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3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4" xfId="83" applyFont="1" applyBorder="1" applyAlignment="1">
      <alignment horizontal="center" wrapText="1"/>
      <protection/>
    </xf>
    <xf numFmtId="0" fontId="5" fillId="0" borderId="15" xfId="83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20" fillId="0" borderId="0" xfId="83" applyFont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9" sqref="F9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5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9.33203125" style="6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6" width="0" style="6" hidden="1" customWidth="1"/>
    <col min="27" max="16384" width="9.33203125" style="6" customWidth="1"/>
  </cols>
  <sheetData>
    <row r="1" spans="4:5" ht="74.25" customHeight="1" hidden="1">
      <c r="D1" s="77" t="s">
        <v>30</v>
      </c>
      <c r="E1" s="78"/>
    </row>
    <row r="2" spans="4:5" ht="39.75" customHeight="1">
      <c r="D2" s="31"/>
      <c r="E2" s="32"/>
    </row>
    <row r="3" spans="1:7" ht="21" customHeight="1">
      <c r="A3" s="82" t="s">
        <v>12</v>
      </c>
      <c r="B3" s="82"/>
      <c r="C3" s="82"/>
      <c r="D3" s="82"/>
      <c r="E3" s="82"/>
      <c r="F3" s="82"/>
      <c r="G3" s="82"/>
    </row>
    <row r="4" spans="1:7" ht="20.25" customHeight="1">
      <c r="A4" s="79" t="s">
        <v>31</v>
      </c>
      <c r="B4" s="79"/>
      <c r="C4" s="79"/>
      <c r="D4" s="79"/>
      <c r="E4" s="79"/>
      <c r="F4" s="79"/>
      <c r="G4" s="79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47" t="s">
        <v>3</v>
      </c>
      <c r="B7" s="8"/>
      <c r="C7" s="47" t="s">
        <v>14</v>
      </c>
      <c r="D7" s="48" t="s">
        <v>15</v>
      </c>
      <c r="E7" s="48" t="s">
        <v>0</v>
      </c>
      <c r="F7" s="80" t="s">
        <v>41</v>
      </c>
      <c r="G7" s="69" t="s">
        <v>16</v>
      </c>
      <c r="H7" s="69" t="s">
        <v>32</v>
      </c>
    </row>
    <row r="8" spans="1:23" ht="39.75" customHeight="1">
      <c r="A8" s="47"/>
      <c r="B8" s="10" t="s">
        <v>4</v>
      </c>
      <c r="C8" s="47"/>
      <c r="D8" s="48"/>
      <c r="E8" s="48"/>
      <c r="F8" s="81"/>
      <c r="G8" s="70"/>
      <c r="H8" s="70"/>
      <c r="J8" s="73" t="s">
        <v>33</v>
      </c>
      <c r="K8" s="69" t="s">
        <v>17</v>
      </c>
      <c r="L8" s="75" t="s">
        <v>18</v>
      </c>
      <c r="M8" s="69" t="s">
        <v>19</v>
      </c>
      <c r="N8" s="69" t="s">
        <v>20</v>
      </c>
      <c r="O8" s="69" t="s">
        <v>21</v>
      </c>
      <c r="P8" s="69" t="s">
        <v>22</v>
      </c>
      <c r="Q8" s="69" t="s">
        <v>23</v>
      </c>
      <c r="R8" s="69" t="s">
        <v>24</v>
      </c>
      <c r="S8" s="69" t="s">
        <v>25</v>
      </c>
      <c r="T8" s="69" t="s">
        <v>26</v>
      </c>
      <c r="U8" s="69" t="s">
        <v>27</v>
      </c>
      <c r="V8" s="69" t="s">
        <v>28</v>
      </c>
      <c r="W8" s="69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74"/>
      <c r="K9" s="70"/>
      <c r="L9" s="76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s="11" customFormat="1" ht="19.5" customHeight="1">
      <c r="A10" s="71" t="s">
        <v>5</v>
      </c>
      <c r="B10" s="72"/>
      <c r="C10" s="72"/>
      <c r="D10" s="72"/>
      <c r="E10" s="72"/>
      <c r="F10" s="72"/>
      <c r="G10" s="72"/>
      <c r="H10" s="72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34</v>
      </c>
      <c r="D11" s="15">
        <f>D12</f>
        <v>56447147.29000001</v>
      </c>
      <c r="E11" s="15">
        <f>E12</f>
        <v>56447147.29000001</v>
      </c>
      <c r="F11" s="15">
        <f>F12</f>
        <v>2431619.5700000003</v>
      </c>
      <c r="G11" s="36">
        <f>F11/D11*100</f>
        <v>4.307781148810648</v>
      </c>
      <c r="H11" s="37">
        <f>(F11/(K11+L11))*100</f>
        <v>33.8533659575653</v>
      </c>
      <c r="I11" s="28"/>
      <c r="J11" s="38">
        <f>K11+L11-F11</f>
        <v>4751180.43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5067154.15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56447147.28999999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56447147.29000001</v>
      </c>
      <c r="E12" s="42">
        <f>SUM(E13:E20)+E21</f>
        <v>56447147.29000001</v>
      </c>
      <c r="F12" s="42">
        <f>F16+F17+F18+F21</f>
        <v>2431619.5700000003</v>
      </c>
      <c r="G12" s="18">
        <f>F12/D12*100</f>
        <v>4.307781148810648</v>
      </c>
      <c r="H12" s="66">
        <f>((F16+F17+F18)/(K12+L12))*100</f>
        <v>0</v>
      </c>
      <c r="J12" s="43">
        <f>(K12+L12)-(F16+F17+F18)</f>
        <v>1182800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67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6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67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67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3"/>
      <c r="X16" s="29"/>
    </row>
    <row r="17" spans="1:24" ht="18.75">
      <c r="A17" s="1"/>
      <c r="B17" s="16"/>
      <c r="C17" s="17" t="s">
        <v>35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6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/>
      <c r="G18" s="46">
        <f>F18/D18*100</f>
        <v>0</v>
      </c>
      <c r="H18" s="68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36</v>
      </c>
      <c r="D19" s="18">
        <f t="shared" si="2"/>
        <v>0</v>
      </c>
      <c r="E19" s="18"/>
      <c r="F19" s="45"/>
      <c r="G19" s="45"/>
      <c r="H19" s="50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50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5" customFormat="1" ht="39">
      <c r="A21" s="51"/>
      <c r="B21" s="52"/>
      <c r="C21" s="53" t="s">
        <v>37</v>
      </c>
      <c r="D21" s="54">
        <f>E21</f>
        <v>46442912.29000001</v>
      </c>
      <c r="E21" s="54">
        <f>SUM(E22:E28)</f>
        <v>46442912.29000001</v>
      </c>
      <c r="F21" s="54">
        <f>SUM(F22:F28)</f>
        <v>2431619.5700000003</v>
      </c>
      <c r="G21" s="54">
        <f>F21/D21*100</f>
        <v>5.235717249634175</v>
      </c>
      <c r="H21" s="66">
        <f>(F21/(K21+L21))*100</f>
        <v>40.52699283333334</v>
      </c>
      <c r="J21" s="56">
        <f>(K21+L21)-F21</f>
        <v>3568380.4299999997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v>4124354.15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46442912.28999999</v>
      </c>
      <c r="X21" s="29">
        <f>W21-D21</f>
        <v>0</v>
      </c>
    </row>
    <row r="22" spans="1:24" s="59" customFormat="1" ht="18.75">
      <c r="A22" s="57"/>
      <c r="B22" s="58"/>
      <c r="C22" s="19" t="s">
        <v>7</v>
      </c>
      <c r="D22" s="20">
        <f aca="true" t="shared" si="3" ref="D22:D28">E22</f>
        <v>27482817.5</v>
      </c>
      <c r="E22" s="20">
        <f>6996363.05+20486454.45</f>
        <v>27482817.5</v>
      </c>
      <c r="F22" s="20">
        <f>88816.34</f>
        <v>88816.34</v>
      </c>
      <c r="G22" s="20">
        <f aca="true" t="shared" si="4" ref="G22:G28">F22/D22*100</f>
        <v>0.3231704318525566</v>
      </c>
      <c r="H22" s="6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43">
        <f t="shared" si="1"/>
        <v>0</v>
      </c>
      <c r="X22" s="29"/>
    </row>
    <row r="23" spans="1:24" s="59" customFormat="1" ht="18.75">
      <c r="A23" s="57"/>
      <c r="B23" s="58"/>
      <c r="C23" s="19" t="s">
        <v>8</v>
      </c>
      <c r="D23" s="20">
        <f t="shared" si="3"/>
        <v>2377725.76</v>
      </c>
      <c r="E23" s="20">
        <v>2377725.76</v>
      </c>
      <c r="F23" s="20"/>
      <c r="G23" s="61">
        <f t="shared" si="4"/>
        <v>0</v>
      </c>
      <c r="H23" s="6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43">
        <f t="shared" si="1"/>
        <v>0</v>
      </c>
      <c r="X23" s="29"/>
    </row>
    <row r="24" spans="1:24" s="59" customFormat="1" ht="18.75">
      <c r="A24" s="57"/>
      <c r="B24" s="58"/>
      <c r="C24" s="19" t="s">
        <v>9</v>
      </c>
      <c r="D24" s="20">
        <f t="shared" si="3"/>
        <v>1090451.52</v>
      </c>
      <c r="E24" s="20">
        <v>1090451.52</v>
      </c>
      <c r="F24" s="20"/>
      <c r="G24" s="61">
        <f t="shared" si="4"/>
        <v>0</v>
      </c>
      <c r="H24" s="6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43">
        <f t="shared" si="1"/>
        <v>0</v>
      </c>
      <c r="X24" s="29"/>
    </row>
    <row r="25" spans="1:24" s="59" customFormat="1" ht="37.5">
      <c r="A25" s="57"/>
      <c r="B25" s="58"/>
      <c r="C25" s="19" t="s">
        <v>38</v>
      </c>
      <c r="D25" s="20">
        <f t="shared" si="3"/>
        <v>1371209.6</v>
      </c>
      <c r="E25" s="20">
        <v>1371209.6</v>
      </c>
      <c r="F25" s="20">
        <f>26983.36</f>
        <v>26983.36</v>
      </c>
      <c r="G25" s="20">
        <f t="shared" si="4"/>
        <v>1.9678508668550743</v>
      </c>
      <c r="H25" s="6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43">
        <f t="shared" si="1"/>
        <v>0</v>
      </c>
      <c r="X25" s="29"/>
    </row>
    <row r="26" spans="1:24" s="59" customFormat="1" ht="18.75">
      <c r="A26" s="57"/>
      <c r="B26" s="58"/>
      <c r="C26" s="62" t="s">
        <v>39</v>
      </c>
      <c r="D26" s="20">
        <f t="shared" si="3"/>
        <v>4436720.07</v>
      </c>
      <c r="E26" s="20">
        <v>4436720.07</v>
      </c>
      <c r="F26" s="20"/>
      <c r="G26" s="61">
        <f t="shared" si="4"/>
        <v>0</v>
      </c>
      <c r="H26" s="6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43">
        <f t="shared" si="1"/>
        <v>0</v>
      </c>
      <c r="X26" s="29"/>
    </row>
    <row r="27" spans="1:24" s="59" customFormat="1" ht="18.75">
      <c r="A27" s="57"/>
      <c r="B27" s="58"/>
      <c r="C27" s="19" t="s">
        <v>35</v>
      </c>
      <c r="D27" s="20">
        <f t="shared" si="3"/>
        <v>1041862.2</v>
      </c>
      <c r="E27" s="20">
        <v>1041862.2</v>
      </c>
      <c r="F27" s="20"/>
      <c r="G27" s="61">
        <f t="shared" si="4"/>
        <v>0</v>
      </c>
      <c r="H27" s="6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43">
        <f t="shared" si="1"/>
        <v>0</v>
      </c>
      <c r="X27" s="29"/>
    </row>
    <row r="28" spans="1:24" s="59" customFormat="1" ht="56.25">
      <c r="A28" s="57"/>
      <c r="B28" s="58"/>
      <c r="C28" s="19" t="s">
        <v>40</v>
      </c>
      <c r="D28" s="20">
        <f t="shared" si="3"/>
        <v>8642125.64</v>
      </c>
      <c r="E28" s="20">
        <v>8642125.64</v>
      </c>
      <c r="F28" s="20">
        <f>254700+197500+514034.85+725785+539765+84035.02</f>
        <v>2315819.87</v>
      </c>
      <c r="G28" s="20">
        <f t="shared" si="4"/>
        <v>26.796878065290425</v>
      </c>
      <c r="H28" s="6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43">
        <f t="shared" si="1"/>
        <v>0</v>
      </c>
      <c r="X28" s="29"/>
    </row>
    <row r="29" spans="1:24" ht="18.75">
      <c r="A29" s="21"/>
      <c r="B29" s="13"/>
      <c r="C29" s="63" t="s">
        <v>2</v>
      </c>
      <c r="D29" s="15">
        <f>D11</f>
        <v>56447147.29000001</v>
      </c>
      <c r="E29" s="15">
        <f>E11</f>
        <v>56447147.29000001</v>
      </c>
      <c r="F29" s="15">
        <f>F11</f>
        <v>2431619.5700000003</v>
      </c>
      <c r="G29" s="15">
        <f>F29/D29*100</f>
        <v>4.307781148810648</v>
      </c>
      <c r="H29" s="37">
        <f>(F29/(K29+L29))*100</f>
        <v>33.8533659575653</v>
      </c>
      <c r="J29" s="43">
        <f>J11</f>
        <v>4751180.43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5067154.15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56447147.28999999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4"/>
    </row>
    <row r="31" spans="1:5" ht="18.75">
      <c r="A31" s="2"/>
      <c r="B31" s="22"/>
      <c r="C31" s="23"/>
      <c r="D31" s="3"/>
      <c r="E31" s="22"/>
    </row>
  </sheetData>
  <sheetProtection/>
  <mergeCells count="27">
    <mergeCell ref="D1:E1"/>
    <mergeCell ref="A4:G4"/>
    <mergeCell ref="A7:A8"/>
    <mergeCell ref="C7:C8"/>
    <mergeCell ref="D7:D8"/>
    <mergeCell ref="E7:E8"/>
    <mergeCell ref="F7:F8"/>
    <mergeCell ref="G7:G8"/>
    <mergeCell ref="A3:G3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H12:H18"/>
    <mergeCell ref="H21:H28"/>
    <mergeCell ref="U8:U9"/>
    <mergeCell ref="V8:V9"/>
    <mergeCell ref="H7:H8"/>
    <mergeCell ref="J8:J9"/>
    <mergeCell ref="K8:K9"/>
    <mergeCell ref="L8:L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2018-02-28T15:00:59Z</dcterms:modified>
  <cp:category/>
  <cp:version/>
  <cp:contentType/>
  <cp:contentStatus/>
</cp:coreProperties>
</file>